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Personal brand\Claude files\"/>
    </mc:Choice>
  </mc:AlternateContent>
  <xr:revisionPtr revIDLastSave="0" documentId="13_ncr:1_{0550C393-8A71-44DE-AFAE-174F6002FA36}" xr6:coauthVersionLast="47" xr6:coauthVersionMax="47" xr10:uidLastSave="{00000000-0000-0000-0000-000000000000}"/>
  <bookViews>
    <workbookView xWindow="-28920" yWindow="-6630" windowWidth="29040" windowHeight="15840" tabRatio="500" activeTab="4" xr2:uid="{00000000-000D-0000-FFFF-FFFF00000000}"/>
  </bookViews>
  <sheets>
    <sheet name="ابدأ هنا" sheetId="1" r:id="rId1"/>
    <sheet name="تحجيم السوق" sheetId="2" r:id="rId2"/>
    <sheet name="اقتصاديات الوحدة وKPIs" sheetId="3" r:id="rId3"/>
    <sheet name="مخطط الحملة والميزانية" sheetId="4" r:id="rId4"/>
    <sheet name="مرجع المؤشرات" sheetId="5" r:id="rId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4" i="4" l="1"/>
  <c r="D15" i="4" s="1"/>
  <c r="E13" i="4"/>
  <c r="E14" i="4" s="1"/>
  <c r="D13" i="4"/>
  <c r="C13" i="4"/>
  <c r="C14" i="4" s="1"/>
  <c r="C22" i="3"/>
  <c r="C21" i="3"/>
  <c r="C20" i="3"/>
  <c r="C16" i="3"/>
  <c r="C23" i="3" s="1"/>
  <c r="C15" i="3"/>
  <c r="C14" i="3"/>
  <c r="C13" i="3"/>
  <c r="C17" i="3" s="1"/>
  <c r="C11" i="2"/>
  <c r="C12" i="2" s="1"/>
  <c r="C17" i="2" s="1"/>
  <c r="C21" i="2" s="1"/>
  <c r="C23" i="2" s="1"/>
  <c r="C16" i="4" l="1"/>
  <c r="C15" i="4"/>
  <c r="E15" i="4"/>
  <c r="E16" i="4"/>
  <c r="D16" i="4"/>
  <c r="E18" i="4" l="1"/>
  <c r="E17" i="4"/>
  <c r="D17" i="4"/>
  <c r="D18" i="4"/>
  <c r="C17" i="4"/>
  <c r="C18" i="4"/>
  <c r="D21" i="4" l="1"/>
  <c r="D19" i="4"/>
  <c r="D20" i="4" s="1"/>
  <c r="C21" i="4"/>
  <c r="C19" i="4"/>
  <c r="C20" i="4" s="1"/>
  <c r="E21" i="4"/>
  <c r="E19" i="4"/>
  <c r="E20" i="4" s="1"/>
</calcChain>
</file>

<file path=xl/sharedStrings.xml><?xml version="1.0" encoding="utf-8"?>
<sst xmlns="http://schemas.openxmlformats.org/spreadsheetml/2006/main" count="183" uniqueCount="177">
  <si>
    <t>حاسبة تحجيم السوق واقتصاديات التسويق</t>
  </si>
  <si>
    <t>ماذا تفعل هذه الأداة؟</t>
  </si>
  <si>
    <t>تحوّل هذه الحاسبة فكرتك أو سوقك من «تخمين» إلى «رقم مدعوم». بدلاً من انتظار تقرير مدفوع، تبني تقديرك بنفسك من مؤشر عام موثوق — تماماً كما نحسب حجم التجارة الإلكترونية في السعودية انطلاقاً من أرقام شبكة مدى المعلنة.</t>
  </si>
  <si>
    <t>الأوراق الأربع داخل الملف</t>
  </si>
  <si>
    <t>1) تحجيم السوق (TAM-SAM-SOM)</t>
  </si>
  <si>
    <t>كم يساوي السوق فعلياً، وكم منه يمكنك الوصول إليه والاستحواذ عليه — بطريقة المؤشر العام.</t>
  </si>
  <si>
    <t>2) اقتصاديات الوحدة وKPIs</t>
  </si>
  <si>
    <t>هل عميلك يربح أم يخسر؟ CAC و LTV و ROAS و فترة استرداد التكلفة و نسبة LTV:CAC.</t>
  </si>
  <si>
    <t>3) مخطط الحملة والميزانية</t>
  </si>
  <si>
    <t>ضع ميزانيتك واحصل على الوصول والنقرات والتحويلات والإيراد والربح عبر 3 سيناريوهات.</t>
  </si>
  <si>
    <t>4) مرجع المؤشرات</t>
  </si>
  <si>
    <t>مصادر بيانات عامة يمكنك الاعتماد عليها لتغذية الحاسبة + نِسب تحويل مرجعية.</t>
  </si>
  <si>
    <t>دليل الألوان</t>
  </si>
  <si>
    <t>الخلايا الزرقاء = مدخلاتك أنت</t>
  </si>
  <si>
    <t>غيّرها بحرية لتجربة سيناريوهاتك.</t>
  </si>
  <si>
    <t>الخلايا الصفراء = افتراضات رئيسية</t>
  </si>
  <si>
    <t>راجعها جيداً فهي تحرّك كل النتائج.</t>
  </si>
  <si>
    <t>الخلايا السوداء = نتائج محسوبة</t>
  </si>
  <si>
    <t>لا تعدّلها — تتحدث تلقائياً.</t>
  </si>
  <si>
    <t>القاعدة الذهبية</t>
  </si>
  <si>
    <t>لا تثق برقم لا تعرف من أين جاء. كل افتراض في هذه الأداة يجب أن يكون له مصدر مكتوب بجانبه. الرقم الذي تستطيع الدفاع عنه أمام العميل يساوي أضعاف الرقم «الجميل» بلا مرجع.</t>
  </si>
  <si>
    <t>تحجيم السوق — طريقة المؤشر العام</t>
  </si>
  <si>
    <t>حوّل رقماً عاماً واحداً موثوقاً إلى حجم سوق كامل (TAM ← SAM ← SOM)</t>
  </si>
  <si>
    <t>الخطوة 1 — المؤشر العام (المرساة)</t>
  </si>
  <si>
    <t>قيمة المؤشر العام المعلنة (لفترة معروفة)</t>
  </si>
  <si>
    <t>ريال</t>
  </si>
  <si>
    <t>مثال: إجمالي مدفوعات التجارة الإلكترونية عبر مدى يناير–أكتوبر 2025 (ساما)</t>
  </si>
  <si>
    <t>عدد الأشهر المغطاة في الرقم أعلاه</t>
  </si>
  <si>
    <t>شهر</t>
  </si>
  <si>
    <t>10 أشهر في المثال</t>
  </si>
  <si>
    <t>عدد الأشهر المطلوب تقديرها (12 = سنة كاملة)</t>
  </si>
  <si>
    <t>حصة المؤشر من السوق الكلي %</t>
  </si>
  <si>
    <t>مدى تغطي نحو 88% من المدفوعات بالبطاقات. عدّلها حسب مؤشرك.</t>
  </si>
  <si>
    <t>الخطوة 2 — TAM: حجم السوق الكلي</t>
  </si>
  <si>
    <t>الرقم بعد تعديل الفترة (سنوي)</t>
  </si>
  <si>
    <t>تحويل الرقم الجزئي إلى سنوي كامل</t>
  </si>
  <si>
    <t>TAM — إجمالي السوق المتاح (ريال/سنة)</t>
  </si>
  <si>
    <t>نقسم على حصة المؤشر للوصول للسوق الكامل</t>
  </si>
  <si>
    <t>الخطوة 3 — SAM: السوق القابل للخدمة</t>
  </si>
  <si>
    <t>نسبة الشريحة/الفئة التي تخدمها من السوق %</t>
  </si>
  <si>
    <t>مثال: قطاع الأزياء ≈ 18% من التجارة الإلكترونية</t>
  </si>
  <si>
    <t>نسبة التغطية الجغرافية/التشغيلية %</t>
  </si>
  <si>
    <t>مثال: تخدم 60% من المناطق فقط</t>
  </si>
  <si>
    <t>SAM — السوق القابل للخدمة (ريال/سنة)</t>
  </si>
  <si>
    <t>الخطوة 4 — SOM: السوق القابل للاستحواذ</t>
  </si>
  <si>
    <t>حصة السوق المستهدفة واقعياً %</t>
  </si>
  <si>
    <t>ابدأ بنسبة متواضعة (2–5%) في السنة الأولى</t>
  </si>
  <si>
    <t>SOM — إيرادك المستهدف الواقعي (ريال/سنة)</t>
  </si>
  <si>
    <t>متوسط قيمة الطلب AOV (اختياري)</t>
  </si>
  <si>
    <t>لتحويل الإيراد إلى عدد طلبات</t>
  </si>
  <si>
    <t>عدد الطلبات السنوية المتوقعة</t>
  </si>
  <si>
    <t>SOM ÷ متوسط قيمة الطلب</t>
  </si>
  <si>
    <t>كيف تقرأ النتيجة: TAM = الحلم، SAM = الملعب، SOM = الهدف الذي تكتبه في الخطة. قدّم الثلاثة معاً للعميل لتبدو مصداقيتك مكتملة.</t>
  </si>
  <si>
    <t>اقتصاديات الوحدة و مؤشرات الأداء</t>
  </si>
  <si>
    <t>هل العميل يربح من كل دينار يصرفه على التسويق؟ هذه الورقة تجيب برقم.</t>
  </si>
  <si>
    <t>المدخلات — أرقام عملك الفعلية</t>
  </si>
  <si>
    <t>إنفاق التسويق على الإعلانات (شهري)</t>
  </si>
  <si>
    <t>ميزانية الميديا</t>
  </si>
  <si>
    <t>عدد العملاء الجدد المكتسبين (شهري)</t>
  </si>
  <si>
    <t>عميل</t>
  </si>
  <si>
    <t>من نفس الإنفاق</t>
  </si>
  <si>
    <t>متوسط قيمة الطلب AOV</t>
  </si>
  <si>
    <t>إجمالي الإيراد ÷ عدد الطلبات</t>
  </si>
  <si>
    <t>هامش الربح الإجمالي %</t>
  </si>
  <si>
    <t>بعد تكلفة البضاعة/الخدمة</t>
  </si>
  <si>
    <t>عدد مرات الشراء سنوياً للعميل</t>
  </si>
  <si>
    <t>تكرار الشراء</t>
  </si>
  <si>
    <t>عمر العميل (بالسنوات)</t>
  </si>
  <si>
    <t>متوسط مدة بقاء العميل</t>
  </si>
  <si>
    <t>النتائج — مؤشرات الاكتساب</t>
  </si>
  <si>
    <t>CAC — تكلفة اكتساب العميل</t>
  </si>
  <si>
    <t>الإنفاق ÷ العملاء الجدد</t>
  </si>
  <si>
    <t>هامش المساهمة لكل طلب</t>
  </si>
  <si>
    <t>AOV × الهامش الإجمالي</t>
  </si>
  <si>
    <t>LTV — القيمة الكلية للعميل</t>
  </si>
  <si>
    <t>هامش الطلب × التكرار × العمر</t>
  </si>
  <si>
    <t>نسبة LTV : CAC</t>
  </si>
  <si>
    <t>≥ 3x = صحي  |  &lt; 1x = خاسر</t>
  </si>
  <si>
    <t>فترة استرداد CAC (بالأشهر)</t>
  </si>
  <si>
    <t>≤ 3 أشهر هدف ممتاز</t>
  </si>
  <si>
    <t>النتائج — كفاءة الإنفاق الإعلاني</t>
  </si>
  <si>
    <t>إيراد أول عملية لكل عميل</t>
  </si>
  <si>
    <t>ROAS — العائد على الإنفاق (أول طلب)</t>
  </si>
  <si>
    <t>إيراد أول طلب ÷ الإنفاق</t>
  </si>
  <si>
    <t>ROAS التعادل (نقطة التعادل)</t>
  </si>
  <si>
    <t>أقل ROAS مقبول؛ تحته تخسر</t>
  </si>
  <si>
    <t>الحكم السريع</t>
  </si>
  <si>
    <t>ملاحظة منهجية: ROAS لأول طلب قد يبدو منخفضاً، لكن العبرة بنسبة LTV:CAC. عميل يعود ويشتري يجعل حملة «خاسرة ظاهرياً» مربحة فعلياً. هذا الفرق هو ما يفصل المسوّق المحترف عن متتبّع الأرقام السطحية.</t>
  </si>
  <si>
    <t>مخطط الحملة والميزانية</t>
  </si>
  <si>
    <t>ضع ميزانيتك وافتراضاتك — واحصل على التوقعات عبر 3 سيناريوهات</t>
  </si>
  <si>
    <t>المتغيّر</t>
  </si>
  <si>
    <t>محافظ</t>
  </si>
  <si>
    <t>متوسط</t>
  </si>
  <si>
    <t>متفائل</t>
  </si>
  <si>
    <t>ملاحظات</t>
  </si>
  <si>
    <t>الميزانية الإعلانية (ريال)</t>
  </si>
  <si>
    <t>إنفاق الميديا للحملة</t>
  </si>
  <si>
    <t>تكلفة الألف ظهور CPM</t>
  </si>
  <si>
    <t>كلما حسّنت الاستهداف انخفضت</t>
  </si>
  <si>
    <t>نسبة النقر CTR %</t>
  </si>
  <si>
    <t>جودة الإبداع والاستهداف</t>
  </si>
  <si>
    <t>نسبة التحويل CVR %</t>
  </si>
  <si>
    <t>جودة الصفحة والعرض</t>
  </si>
  <si>
    <t>متوسط الفاتورة</t>
  </si>
  <si>
    <t>بعد تكلفة المنتج</t>
  </si>
  <si>
    <t>المخرجات المحسوبة</t>
  </si>
  <si>
    <t>مرات الظهور (Impressions)</t>
  </si>
  <si>
    <t>الميزانية ÷ CPM × 1000</t>
  </si>
  <si>
    <t>النقرات (Clicks)</t>
  </si>
  <si>
    <t>الظهور × CTR</t>
  </si>
  <si>
    <t>تكلفة النقرة CPC</t>
  </si>
  <si>
    <t>الميزانية ÷ النقرات</t>
  </si>
  <si>
    <t>عدد الطلبات (Conversions)</t>
  </si>
  <si>
    <t>النقرات × CVR</t>
  </si>
  <si>
    <t>تكلفة اكتساب العميل CAC</t>
  </si>
  <si>
    <t>الميزانية ÷ الطلبات</t>
  </si>
  <si>
    <t>الإيراد (Revenue)</t>
  </si>
  <si>
    <t>الطلبات × AOV</t>
  </si>
  <si>
    <t>الربح الإجمالي (Gross Profit)</t>
  </si>
  <si>
    <t>الإيراد × الهامش</t>
  </si>
  <si>
    <t>صافي الربح بعد الإعلان</t>
  </si>
  <si>
    <t>ربح إجمالي − ميزانية</t>
  </si>
  <si>
    <t>ROAS</t>
  </si>
  <si>
    <t>الإيراد ÷ الميزانية</t>
  </si>
  <si>
    <t>اعرض دائماً السيناريو «المحافظ» للعميل أولاً. إذا ربح فيه، فثقته بك تتضاعف عندما يتحقق «المتوسط».</t>
  </si>
  <si>
    <t>مرجع المؤشرات ومصادر البيانات</t>
  </si>
  <si>
    <t>من أين تجلب الرقم العام الموثوق؟ + نِسب مرجعية للتحويلات</t>
  </si>
  <si>
    <t>مصادر مؤشرات عامة يُبنى عليها التحجيم</t>
  </si>
  <si>
    <t>المصدر / الجهة</t>
  </si>
  <si>
    <t>ماذا تستخرج منه</t>
  </si>
  <si>
    <t>كيف تستخدمه</t>
  </si>
  <si>
    <t>ساما / شبكة مدى</t>
  </si>
  <si>
    <t>إجمالي مدفوعات التجارة الإلكترونية بالبطاقات</t>
  </si>
  <si>
    <t>اقسم على حصة مدى (~88%) لتقدير السوق</t>
  </si>
  <si>
    <t>الهيئة العامة للإحصاء (السعودية)</t>
  </si>
  <si>
    <t>عدد السكان، الأسر، الإنفاق، التركيبة العمرية</t>
  </si>
  <si>
    <t>حدّد حجم الشريحة المستهدفة SAM</t>
  </si>
  <si>
    <t>البنوك المركزية / التقارير الربعية</t>
  </si>
  <si>
    <t>حجم القطاعات والمدفوعات</t>
  </si>
  <si>
    <t>مرساة بديلة عند غياب رقم القطاع</t>
  </si>
  <si>
    <t>Google Keyword Planner / Trends</t>
  </si>
  <si>
    <t>حجم البحث الشهري عن فئة/منتج</t>
  </si>
  <si>
    <t>مؤشر للطلب ونيّة الشراء</t>
  </si>
  <si>
    <t>Meta / TikTok Ads (تقدير الجمهور)</t>
  </si>
  <si>
    <t>حجم الجمهور القابل للاستهداف</t>
  </si>
  <si>
    <t>تقدير حجم الشريحة الرقمية</t>
  </si>
  <si>
    <t>تقارير الشركات المدرجة / النشرات</t>
  </si>
  <si>
    <t>الإيرادات، الحصص، متوسط الفاتورة</t>
  </si>
  <si>
    <t>معايرة افتراضاتك مقابل أرقام حقيقية</t>
  </si>
  <si>
    <t>App stores / SimilarWeb</t>
  </si>
  <si>
    <t>التنزيلات والزيارات الشهرية</t>
  </si>
  <si>
    <t>تقدير حصص المنافسين</t>
  </si>
  <si>
    <t>نِسب مرجعية تقريبية (عدّلها حسب قطاعك وبياناتك)</t>
  </si>
  <si>
    <t>المؤشر</t>
  </si>
  <si>
    <t>نطاق مرجعي شائع</t>
  </si>
  <si>
    <t>ملاحظة</t>
  </si>
  <si>
    <t>CTR (شبكات اجتماعية)</t>
  </si>
  <si>
    <t>0.5% – 2%</t>
  </si>
  <si>
    <t>يتأثر بالإبداع والاستهداف</t>
  </si>
  <si>
    <t>CVR (متجر إلكتروني)</t>
  </si>
  <si>
    <t>1% – 3.5%</t>
  </si>
  <si>
    <t>يتأثر بالصفحة والعرض والثقة</t>
  </si>
  <si>
    <t>نسبة LTV : CAC صحية</t>
  </si>
  <si>
    <t>3x فأعلى</t>
  </si>
  <si>
    <t>أقل من 1x = خسارة</t>
  </si>
  <si>
    <t>فترة استرداد CAC</t>
  </si>
  <si>
    <t>≤ 3 أشهر (هدف ممتاز)</t>
  </si>
  <si>
    <t>أطول = ضغط على السيولة</t>
  </si>
  <si>
    <t>ROAS التعادل</t>
  </si>
  <si>
    <t>1 ÷ هامش الربح</t>
  </si>
  <si>
    <t>هامش 40% ← تعادل عند 2.5x</t>
  </si>
  <si>
    <t>نسبة إعادة الشراء (90 يوم)</t>
  </si>
  <si>
    <t>≥ 35% (ممتاز)</t>
  </si>
  <si>
    <t>مؤشر التصاق بالعلامة</t>
  </si>
  <si>
    <t>تحذير: هذه النِسب نقاط انطلاق لا حقائق مطلقة. استبدلها بأرقامك الحقيقية فور توفرها — أداتك تساوي بقدر صدق مدخلاتها.</t>
  </si>
  <si>
    <t>أداة عملية من إعداد د. شادي حُسني |  لتحويل البيانات العامة إلى قرار تسويقي</t>
  </si>
  <si>
    <t>© د. شادي حُسني   |  أداة تعليمية مجانية. شاركها وانسبها لصاحبها.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</si>
</sst>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x"/>
  </numFmts>
  <fonts count="15" x14ac:knownFonts="1">
    <font>
      <sz val="11"/>
      <color theme="1"/>
      <name val="Calibri"/>
      <family val="2"/>
      <charset val="1"/>
    </font>
    <font>
      <b/>
      <sz val="16"/>
      <color rgb="FFFFFFFF"/>
      <name val="Arial"/>
      <charset val="1"/>
    </font>
    <font>
      <sz val="10"/>
      <color rgb="FFFFFFFF"/>
      <name val="Arial"/>
      <charset val="1"/>
    </font>
    <font>
      <b/>
      <sz val="12"/>
      <color rgb="FFFFFFFF"/>
      <name val="Arial"/>
      <charset val="1"/>
    </font>
    <font>
      <sz val="10"/>
      <color rgb="FF000000"/>
      <name val="Arial"/>
      <charset val="1"/>
    </font>
    <font>
      <b/>
      <sz val="11"/>
      <color rgb="FF000000"/>
      <name val="Arial"/>
      <charset val="1"/>
    </font>
    <font>
      <i/>
      <sz val="9"/>
      <color rgb="FF808080"/>
      <name val="Arial"/>
      <charset val="1"/>
    </font>
    <font>
      <sz val="11"/>
      <color rgb="FF000000"/>
      <name val="Arial"/>
      <charset val="1"/>
    </font>
    <font>
      <sz val="11"/>
      <color rgb="FF0000FF"/>
      <name val="Arial"/>
      <charset val="1"/>
    </font>
    <font>
      <sz val="9"/>
      <color rgb="FF808080"/>
      <name val="Arial"/>
      <charset val="1"/>
    </font>
    <font>
      <sz val="11"/>
      <color rgb="FFFFFFFF"/>
      <name val="Arial"/>
      <charset val="1"/>
    </font>
    <font>
      <b/>
      <sz val="14"/>
      <color rgb="FF1F3864"/>
      <name val="Arial"/>
      <charset val="1"/>
    </font>
    <font>
      <i/>
      <sz val="10"/>
      <color rgb="FF000000"/>
      <name val="Arial"/>
      <charset val="1"/>
    </font>
    <font>
      <b/>
      <sz val="11"/>
      <color rgb="FFFFFFFF"/>
      <name val="Arial"/>
      <charset val="1"/>
    </font>
    <font>
      <b/>
      <sz val="13"/>
      <color rgb="FF000000"/>
      <name val="Arial"/>
      <charset val="1"/>
    </font>
  </fonts>
  <fills count="7">
    <fill>
      <patternFill patternType="none"/>
    </fill>
    <fill>
      <patternFill patternType="gray125"/>
    </fill>
    <fill>
      <patternFill patternType="solid">
        <fgColor rgb="FF1F3864"/>
        <bgColor rgb="FF333333"/>
      </patternFill>
    </fill>
    <fill>
      <patternFill patternType="solid">
        <fgColor rgb="FF2E75B6"/>
        <bgColor rgb="FF0066CC"/>
      </patternFill>
    </fill>
    <fill>
      <patternFill patternType="solid">
        <fgColor rgb="FFF2F2F2"/>
        <bgColor rgb="FFFFFFFF"/>
      </patternFill>
    </fill>
    <fill>
      <patternFill patternType="solid">
        <fgColor rgb="FFD9E2F3"/>
        <bgColor rgb="FFF2F2F2"/>
      </patternFill>
    </fill>
    <fill>
      <patternFill patternType="solid">
        <fgColor rgb="FFFFF2CC"/>
        <bgColor rgb="FFF2F2F2"/>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1">
    <xf numFmtId="0" fontId="0" fillId="0" borderId="0"/>
  </cellStyleXfs>
  <cellXfs count="38">
    <xf numFmtId="0" fontId="0" fillId="0" borderId="0" xfId="0"/>
    <xf numFmtId="0" fontId="12" fillId="6" borderId="0" xfId="0" applyFont="1" applyFill="1" applyAlignment="1">
      <alignment horizontal="right" vertical="center" wrapText="1" readingOrder="2"/>
    </xf>
    <xf numFmtId="0" fontId="13" fillId="3" borderId="0" xfId="0" applyFont="1" applyFill="1" applyAlignment="1">
      <alignment horizontal="right" vertical="center" readingOrder="2"/>
    </xf>
    <xf numFmtId="0" fontId="3" fillId="2" borderId="0" xfId="0" applyFont="1" applyFill="1" applyAlignment="1">
      <alignment horizontal="right" vertical="center" readingOrder="2"/>
    </xf>
    <xf numFmtId="0" fontId="12" fillId="4" borderId="0" xfId="0" applyFont="1" applyFill="1" applyAlignment="1">
      <alignment horizontal="right" vertical="center" wrapText="1" readingOrder="2"/>
    </xf>
    <xf numFmtId="0" fontId="6" fillId="0" borderId="0" xfId="0" applyFont="1" applyAlignment="1">
      <alignment horizontal="right" vertical="center" readingOrder="2"/>
    </xf>
    <xf numFmtId="0" fontId="4" fillId="0" borderId="2" xfId="0" applyFont="1" applyBorder="1" applyAlignment="1">
      <alignment horizontal="right" vertical="center" wrapText="1" readingOrder="2"/>
    </xf>
    <xf numFmtId="0" fontId="4" fillId="4" borderId="0" xfId="0" applyFont="1" applyFill="1" applyAlignment="1">
      <alignment horizontal="right" vertical="center" wrapText="1" readingOrder="2"/>
    </xf>
    <xf numFmtId="0" fontId="3" fillId="3" borderId="0" xfId="0" applyFont="1" applyFill="1" applyAlignment="1">
      <alignment horizontal="right" vertical="center" readingOrder="2"/>
    </xf>
    <xf numFmtId="0" fontId="2" fillId="3" borderId="0" xfId="0" applyFont="1" applyFill="1" applyAlignment="1">
      <alignment horizontal="right" vertical="center" readingOrder="2"/>
    </xf>
    <xf numFmtId="0" fontId="1" fillId="2" borderId="0" xfId="0" applyFont="1" applyFill="1" applyAlignment="1">
      <alignment horizontal="right" vertical="center" readingOrder="2"/>
    </xf>
    <xf numFmtId="0" fontId="5" fillId="5" borderId="1" xfId="0" applyFont="1" applyFill="1" applyBorder="1" applyAlignment="1">
      <alignment horizontal="right" vertical="center" readingOrder="2"/>
    </xf>
    <xf numFmtId="0" fontId="7" fillId="5" borderId="1" xfId="0" applyFont="1" applyFill="1" applyBorder="1" applyAlignment="1">
      <alignment horizontal="right" vertical="center" wrapText="1" readingOrder="2"/>
    </xf>
    <xf numFmtId="3" fontId="8" fillId="0" borderId="1" xfId="0" applyNumberFormat="1" applyFont="1" applyBorder="1" applyAlignment="1">
      <alignment horizontal="center" vertical="center" readingOrder="2"/>
    </xf>
    <xf numFmtId="0" fontId="9" fillId="0" borderId="1" xfId="0" applyFont="1" applyBorder="1" applyAlignment="1">
      <alignment horizontal="center" vertical="center" readingOrder="2"/>
    </xf>
    <xf numFmtId="0" fontId="9" fillId="0" borderId="0" xfId="0" applyFont="1" applyAlignment="1">
      <alignment horizontal="right" vertical="center" wrapText="1" readingOrder="2"/>
    </xf>
    <xf numFmtId="1" fontId="8" fillId="0" borderId="1" xfId="0" applyNumberFormat="1" applyFont="1" applyBorder="1" applyAlignment="1">
      <alignment horizontal="center" vertical="center" readingOrder="2"/>
    </xf>
    <xf numFmtId="164" fontId="8" fillId="6" borderId="1" xfId="0" applyNumberFormat="1" applyFont="1" applyFill="1" applyBorder="1" applyAlignment="1">
      <alignment horizontal="center" vertical="center" readingOrder="2"/>
    </xf>
    <xf numFmtId="0" fontId="7" fillId="4" borderId="1" xfId="0" applyFont="1" applyFill="1" applyBorder="1" applyAlignment="1">
      <alignment horizontal="right" vertical="center" wrapText="1" readingOrder="2"/>
    </xf>
    <xf numFmtId="3" fontId="7" fillId="0" borderId="1" xfId="0" applyNumberFormat="1" applyFont="1" applyBorder="1" applyAlignment="1">
      <alignment horizontal="center" vertical="center" readingOrder="2"/>
    </xf>
    <xf numFmtId="0" fontId="10" fillId="2" borderId="1" xfId="0" applyFont="1" applyFill="1" applyBorder="1" applyAlignment="1">
      <alignment horizontal="right" vertical="center" wrapText="1" readingOrder="2"/>
    </xf>
    <xf numFmtId="3" fontId="11" fillId="6" borderId="1" xfId="0" applyNumberFormat="1" applyFont="1" applyFill="1" applyBorder="1" applyAlignment="1">
      <alignment horizontal="center" vertical="center" readingOrder="2"/>
    </xf>
    <xf numFmtId="165" fontId="8" fillId="6" borderId="1" xfId="0" applyNumberFormat="1" applyFont="1" applyFill="1" applyBorder="1" applyAlignment="1">
      <alignment horizontal="center" vertical="center" readingOrder="2"/>
    </xf>
    <xf numFmtId="0" fontId="5" fillId="4" borderId="1" xfId="0" applyFont="1" applyFill="1" applyBorder="1" applyAlignment="1">
      <alignment horizontal="right" vertical="center" wrapText="1" readingOrder="2"/>
    </xf>
    <xf numFmtId="3" fontId="5" fillId="0" borderId="1" xfId="0" applyNumberFormat="1" applyFont="1" applyBorder="1" applyAlignment="1">
      <alignment horizontal="center" vertical="center" readingOrder="2"/>
    </xf>
    <xf numFmtId="166" fontId="11" fillId="6" borderId="1" xfId="0" applyNumberFormat="1" applyFont="1" applyFill="1" applyBorder="1" applyAlignment="1">
      <alignment horizontal="center" vertical="center" readingOrder="2"/>
    </xf>
    <xf numFmtId="165" fontId="5" fillId="0" borderId="1" xfId="0" applyNumberFormat="1" applyFont="1" applyBorder="1" applyAlignment="1">
      <alignment horizontal="center" vertical="center" readingOrder="2"/>
    </xf>
    <xf numFmtId="166" fontId="5" fillId="0" borderId="1" xfId="0" applyNumberFormat="1" applyFont="1" applyBorder="1" applyAlignment="1">
      <alignment horizontal="center" vertical="center" readingOrder="2"/>
    </xf>
    <xf numFmtId="0" fontId="11" fillId="6" borderId="1" xfId="0" applyFont="1" applyFill="1" applyBorder="1" applyAlignment="1">
      <alignment horizontal="center" vertical="center" readingOrder="2"/>
    </xf>
    <xf numFmtId="0" fontId="13" fillId="3" borderId="1" xfId="0" applyFont="1" applyFill="1" applyBorder="1" applyAlignment="1">
      <alignment horizontal="right" vertical="center" readingOrder="2"/>
    </xf>
    <xf numFmtId="0" fontId="13" fillId="3" borderId="1" xfId="0" applyFont="1" applyFill="1" applyBorder="1" applyAlignment="1">
      <alignment horizontal="center" vertical="center" readingOrder="2"/>
    </xf>
    <xf numFmtId="164" fontId="8" fillId="0" borderId="1" xfId="0" applyNumberFormat="1" applyFont="1" applyBorder="1" applyAlignment="1">
      <alignment horizontal="center" vertical="center" readingOrder="2"/>
    </xf>
    <xf numFmtId="4" fontId="7" fillId="0" borderId="1" xfId="0" applyNumberFormat="1" applyFont="1" applyBorder="1" applyAlignment="1">
      <alignment horizontal="center" vertical="center" readingOrder="2"/>
    </xf>
    <xf numFmtId="3" fontId="14" fillId="6" borderId="1" xfId="0" applyNumberFormat="1" applyFont="1" applyFill="1" applyBorder="1" applyAlignment="1">
      <alignment horizontal="center" vertical="center" readingOrder="2"/>
    </xf>
    <xf numFmtId="166" fontId="14" fillId="6" borderId="1" xfId="0" applyNumberFormat="1" applyFont="1" applyFill="1" applyBorder="1" applyAlignment="1">
      <alignment horizontal="center" vertical="center"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7" fillId="0" borderId="1" xfId="0" applyFont="1" applyBorder="1" applyAlignment="1">
      <alignment horizontal="center" vertical="center" readingOrder="2"/>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
  <sheetViews>
    <sheetView showGridLines="0" rightToLeft="1" zoomScaleNormal="100" workbookViewId="0">
      <selection activeCell="B22" sqref="B22:F22"/>
    </sheetView>
  </sheetViews>
  <sheetFormatPr defaultColWidth="8.6328125" defaultRowHeight="14.5" x14ac:dyDescent="0.35"/>
  <cols>
    <col min="1" max="1" width="3" customWidth="1"/>
    <col min="2" max="3" width="26" customWidth="1"/>
    <col min="4" max="5" width="22" customWidth="1"/>
    <col min="6" max="6" width="18" customWidth="1"/>
  </cols>
  <sheetData>
    <row r="1" spans="1:6" ht="30" customHeight="1" x14ac:dyDescent="0.35">
      <c r="A1" s="10" t="s">
        <v>0</v>
      </c>
      <c r="B1" s="10"/>
      <c r="C1" s="10"/>
      <c r="D1" s="10"/>
      <c r="E1" s="10"/>
      <c r="F1" s="10"/>
    </row>
    <row r="2" spans="1:6" ht="19.5" customHeight="1" x14ac:dyDescent="0.35">
      <c r="A2" s="9" t="s">
        <v>175</v>
      </c>
      <c r="B2" s="9"/>
      <c r="C2" s="9"/>
      <c r="D2" s="9"/>
      <c r="E2" s="9"/>
      <c r="F2" s="9"/>
    </row>
    <row r="5" spans="1:6" ht="15.5" x14ac:dyDescent="0.35">
      <c r="B5" s="8" t="s">
        <v>1</v>
      </c>
      <c r="C5" s="8"/>
      <c r="D5" s="8"/>
      <c r="E5" s="8"/>
      <c r="F5" s="8"/>
    </row>
    <row r="6" spans="1:6" ht="45.75" customHeight="1" x14ac:dyDescent="0.35">
      <c r="B6" s="7" t="s">
        <v>2</v>
      </c>
      <c r="C6" s="7"/>
      <c r="D6" s="7"/>
      <c r="E6" s="7"/>
      <c r="F6" s="7"/>
    </row>
    <row r="8" spans="1:6" ht="15.5" x14ac:dyDescent="0.35">
      <c r="B8" s="8" t="s">
        <v>3</v>
      </c>
      <c r="C8" s="8"/>
      <c r="D8" s="8"/>
      <c r="E8" s="8"/>
      <c r="F8" s="8"/>
    </row>
    <row r="9" spans="1:6" ht="31.5" customHeight="1" x14ac:dyDescent="0.35">
      <c r="B9" s="11" t="s">
        <v>4</v>
      </c>
      <c r="C9" s="6" t="s">
        <v>5</v>
      </c>
      <c r="D9" s="6"/>
      <c r="E9" s="6"/>
      <c r="F9" s="6"/>
    </row>
    <row r="10" spans="1:6" ht="31.5" customHeight="1" x14ac:dyDescent="0.35">
      <c r="B10" s="11" t="s">
        <v>6</v>
      </c>
      <c r="C10" s="6" t="s">
        <v>7</v>
      </c>
      <c r="D10" s="6"/>
      <c r="E10" s="6"/>
      <c r="F10" s="6"/>
    </row>
    <row r="11" spans="1:6" ht="31.5" customHeight="1" x14ac:dyDescent="0.35">
      <c r="B11" s="11" t="s">
        <v>8</v>
      </c>
      <c r="C11" s="6" t="s">
        <v>9</v>
      </c>
      <c r="D11" s="6"/>
      <c r="E11" s="6"/>
      <c r="F11" s="6"/>
    </row>
    <row r="12" spans="1:6" ht="31.5" customHeight="1" x14ac:dyDescent="0.35">
      <c r="B12" s="11" t="s">
        <v>10</v>
      </c>
      <c r="C12" s="6" t="s">
        <v>11</v>
      </c>
      <c r="D12" s="6"/>
      <c r="E12" s="6"/>
      <c r="F12" s="6"/>
    </row>
    <row r="14" spans="1:6" ht="15.5" x14ac:dyDescent="0.35">
      <c r="B14" s="8" t="s">
        <v>12</v>
      </c>
      <c r="C14" s="8"/>
      <c r="D14" s="8"/>
      <c r="E14" s="8"/>
      <c r="F14" s="8"/>
    </row>
    <row r="15" spans="1:6" ht="31.5" customHeight="1" x14ac:dyDescent="0.35">
      <c r="B15" s="11" t="s">
        <v>13</v>
      </c>
      <c r="C15" s="6" t="s">
        <v>14</v>
      </c>
      <c r="D15" s="6"/>
      <c r="E15" s="6"/>
      <c r="F15" s="6"/>
    </row>
    <row r="16" spans="1:6" ht="31.5" customHeight="1" x14ac:dyDescent="0.35">
      <c r="B16" s="11" t="s">
        <v>15</v>
      </c>
      <c r="C16" s="6" t="s">
        <v>16</v>
      </c>
      <c r="D16" s="6"/>
      <c r="E16" s="6"/>
      <c r="F16" s="6"/>
    </row>
    <row r="17" spans="2:6" ht="31.5" customHeight="1" x14ac:dyDescent="0.35">
      <c r="B17" s="11" t="s">
        <v>17</v>
      </c>
      <c r="C17" s="6" t="s">
        <v>18</v>
      </c>
      <c r="D17" s="6"/>
      <c r="E17" s="6"/>
      <c r="F17" s="6"/>
    </row>
    <row r="19" spans="2:6" ht="15.5" x14ac:dyDescent="0.35">
      <c r="B19" s="8" t="s">
        <v>19</v>
      </c>
      <c r="C19" s="8"/>
      <c r="D19" s="8"/>
      <c r="E19" s="8"/>
      <c r="F19" s="8"/>
    </row>
    <row r="20" spans="2:6" ht="45.75" customHeight="1" x14ac:dyDescent="0.35">
      <c r="B20" s="7" t="s">
        <v>20</v>
      </c>
      <c r="C20" s="7"/>
      <c r="D20" s="7"/>
      <c r="E20" s="7"/>
      <c r="F20" s="7"/>
    </row>
    <row r="22" spans="2:6" x14ac:dyDescent="0.35">
      <c r="B22" s="5" t="s">
        <v>176</v>
      </c>
      <c r="C22" s="5"/>
      <c r="D22" s="5"/>
      <c r="E22" s="5"/>
      <c r="F22" s="5"/>
    </row>
  </sheetData>
  <mergeCells count="16">
    <mergeCell ref="B22:F22"/>
    <mergeCell ref="C15:F15"/>
    <mergeCell ref="C16:F16"/>
    <mergeCell ref="C17:F17"/>
    <mergeCell ref="B19:F19"/>
    <mergeCell ref="B20:F20"/>
    <mergeCell ref="C9:F9"/>
    <mergeCell ref="C10:F10"/>
    <mergeCell ref="C11:F11"/>
    <mergeCell ref="C12:F12"/>
    <mergeCell ref="B14:F14"/>
    <mergeCell ref="A1:F1"/>
    <mergeCell ref="A2:F2"/>
    <mergeCell ref="B5:F5"/>
    <mergeCell ref="B6:F6"/>
    <mergeCell ref="B8:F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showGridLines="0" rightToLeft="1" zoomScaleNormal="100" workbookViewId="0">
      <selection sqref="A1:F1"/>
    </sheetView>
  </sheetViews>
  <sheetFormatPr defaultColWidth="8.6328125" defaultRowHeight="14.5" x14ac:dyDescent="0.35"/>
  <cols>
    <col min="1" max="1" width="3" customWidth="1"/>
    <col min="2" max="2" width="38" customWidth="1"/>
    <col min="3" max="4" width="20" customWidth="1"/>
    <col min="5" max="5" width="4" customWidth="1"/>
    <col min="6" max="6" width="40" customWidth="1"/>
  </cols>
  <sheetData>
    <row r="1" spans="1:6" ht="30" customHeight="1" x14ac:dyDescent="0.35">
      <c r="A1" s="10" t="s">
        <v>21</v>
      </c>
      <c r="B1" s="10"/>
      <c r="C1" s="10"/>
      <c r="D1" s="10"/>
      <c r="E1" s="10"/>
      <c r="F1" s="10"/>
    </row>
    <row r="2" spans="1:6" ht="19.5" customHeight="1" x14ac:dyDescent="0.35">
      <c r="A2" s="9" t="s">
        <v>22</v>
      </c>
      <c r="B2" s="9"/>
      <c r="C2" s="9"/>
      <c r="D2" s="9"/>
      <c r="E2" s="9"/>
      <c r="F2" s="9"/>
    </row>
    <row r="4" spans="1:6" ht="21.75" customHeight="1" x14ac:dyDescent="0.35">
      <c r="B4" s="8" t="s">
        <v>23</v>
      </c>
      <c r="C4" s="8"/>
      <c r="D4" s="8"/>
      <c r="E4" s="8"/>
      <c r="F4" s="8"/>
    </row>
    <row r="5" spans="1:6" ht="23" x14ac:dyDescent="0.35">
      <c r="B5" s="12" t="s">
        <v>24</v>
      </c>
      <c r="C5" s="13">
        <v>264900000000</v>
      </c>
      <c r="D5" s="14" t="s">
        <v>25</v>
      </c>
      <c r="F5" s="15" t="s">
        <v>26</v>
      </c>
    </row>
    <row r="6" spans="1:6" x14ac:dyDescent="0.35">
      <c r="B6" s="12" t="s">
        <v>27</v>
      </c>
      <c r="C6" s="16">
        <v>10</v>
      </c>
      <c r="D6" s="14" t="s">
        <v>28</v>
      </c>
      <c r="F6" s="15" t="s">
        <v>29</v>
      </c>
    </row>
    <row r="7" spans="1:6" x14ac:dyDescent="0.35">
      <c r="B7" s="12" t="s">
        <v>30</v>
      </c>
      <c r="C7" s="16">
        <v>12</v>
      </c>
      <c r="D7" s="14" t="s">
        <v>28</v>
      </c>
    </row>
    <row r="8" spans="1:6" x14ac:dyDescent="0.35">
      <c r="B8" s="12" t="s">
        <v>31</v>
      </c>
      <c r="C8" s="17">
        <v>0.88</v>
      </c>
      <c r="F8" s="15" t="s">
        <v>32</v>
      </c>
    </row>
    <row r="10" spans="1:6" ht="21.75" customHeight="1" x14ac:dyDescent="0.35">
      <c r="B10" s="8" t="s">
        <v>33</v>
      </c>
      <c r="C10" s="8"/>
      <c r="D10" s="8"/>
      <c r="E10" s="8"/>
      <c r="F10" s="8"/>
    </row>
    <row r="11" spans="1:6" x14ac:dyDescent="0.35">
      <c r="B11" s="18" t="s">
        <v>34</v>
      </c>
      <c r="C11" s="19">
        <f>(C5/C6)*C7</f>
        <v>317880000000</v>
      </c>
      <c r="F11" s="15" t="s">
        <v>35</v>
      </c>
    </row>
    <row r="12" spans="1:6" ht="18" x14ac:dyDescent="0.35">
      <c r="B12" s="20" t="s">
        <v>36</v>
      </c>
      <c r="C12" s="21">
        <f>C11/C8</f>
        <v>361227272727.27271</v>
      </c>
      <c r="F12" s="15" t="s">
        <v>37</v>
      </c>
    </row>
    <row r="14" spans="1:6" ht="21.75" customHeight="1" x14ac:dyDescent="0.35">
      <c r="B14" s="8" t="s">
        <v>38</v>
      </c>
      <c r="C14" s="8"/>
      <c r="D14" s="8"/>
      <c r="E14" s="8"/>
      <c r="F14" s="8"/>
    </row>
    <row r="15" spans="1:6" x14ac:dyDescent="0.35">
      <c r="B15" s="12" t="s">
        <v>39</v>
      </c>
      <c r="C15" s="17">
        <v>0.18</v>
      </c>
      <c r="F15" s="15" t="s">
        <v>40</v>
      </c>
    </row>
    <row r="16" spans="1:6" x14ac:dyDescent="0.35">
      <c r="B16" s="12" t="s">
        <v>41</v>
      </c>
      <c r="C16" s="17">
        <v>0.6</v>
      </c>
      <c r="F16" s="15" t="s">
        <v>42</v>
      </c>
    </row>
    <row r="17" spans="2:6" ht="18" x14ac:dyDescent="0.35">
      <c r="B17" s="20" t="s">
        <v>43</v>
      </c>
      <c r="C17" s="21">
        <f>C12*C15*C16</f>
        <v>39012545454.545448</v>
      </c>
    </row>
    <row r="19" spans="2:6" ht="21.75" customHeight="1" x14ac:dyDescent="0.35">
      <c r="B19" s="8" t="s">
        <v>44</v>
      </c>
      <c r="C19" s="8"/>
      <c r="D19" s="8"/>
      <c r="E19" s="8"/>
      <c r="F19" s="8"/>
    </row>
    <row r="20" spans="2:6" x14ac:dyDescent="0.35">
      <c r="B20" s="12" t="s">
        <v>45</v>
      </c>
      <c r="C20" s="17">
        <v>0.04</v>
      </c>
      <c r="F20" s="15" t="s">
        <v>46</v>
      </c>
    </row>
    <row r="21" spans="2:6" ht="18" x14ac:dyDescent="0.35">
      <c r="B21" s="20" t="s">
        <v>47</v>
      </c>
      <c r="C21" s="21">
        <f>C17*C20</f>
        <v>1560501818.181818</v>
      </c>
    </row>
    <row r="22" spans="2:6" x14ac:dyDescent="0.35">
      <c r="B22" s="12" t="s">
        <v>48</v>
      </c>
      <c r="C22" s="13">
        <v>280</v>
      </c>
      <c r="D22" s="14" t="s">
        <v>25</v>
      </c>
      <c r="F22" s="15" t="s">
        <v>49</v>
      </c>
    </row>
    <row r="23" spans="2:6" x14ac:dyDescent="0.35">
      <c r="B23" s="18" t="s">
        <v>50</v>
      </c>
      <c r="C23" s="19">
        <f>IF(C22=0,0,C21/C22)</f>
        <v>5573220.7792207785</v>
      </c>
      <c r="F23" s="15" t="s">
        <v>51</v>
      </c>
    </row>
    <row r="26" spans="2:6" ht="33.75" customHeight="1" x14ac:dyDescent="0.35">
      <c r="B26" s="4" t="s">
        <v>52</v>
      </c>
      <c r="C26" s="4"/>
      <c r="D26" s="4"/>
      <c r="E26" s="4"/>
      <c r="F26" s="4"/>
    </row>
  </sheetData>
  <mergeCells count="7">
    <mergeCell ref="B19:F19"/>
    <mergeCell ref="B26:F26"/>
    <mergeCell ref="A1:F1"/>
    <mergeCell ref="A2:F2"/>
    <mergeCell ref="B4:F4"/>
    <mergeCell ref="B10:F10"/>
    <mergeCell ref="B14:F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6"/>
  <sheetViews>
    <sheetView showGridLines="0" rightToLeft="1" zoomScaleNormal="100" workbookViewId="0">
      <selection sqref="A1:F1"/>
    </sheetView>
  </sheetViews>
  <sheetFormatPr defaultColWidth="8.6328125" defaultRowHeight="14.5" x14ac:dyDescent="0.35"/>
  <cols>
    <col min="1" max="1" width="3" customWidth="1"/>
    <col min="2" max="2" width="40" customWidth="1"/>
    <col min="3" max="3" width="18" customWidth="1"/>
    <col min="4" max="4" width="6" customWidth="1"/>
    <col min="5" max="5" width="22" customWidth="1"/>
    <col min="6" max="6" width="34" customWidth="1"/>
  </cols>
  <sheetData>
    <row r="1" spans="1:6" ht="30" customHeight="1" x14ac:dyDescent="0.35">
      <c r="A1" s="10" t="s">
        <v>53</v>
      </c>
      <c r="B1" s="10"/>
      <c r="C1" s="10"/>
      <c r="D1" s="10"/>
      <c r="E1" s="10"/>
      <c r="F1" s="10"/>
    </row>
    <row r="2" spans="1:6" ht="19.5" customHeight="1" x14ac:dyDescent="0.35">
      <c r="A2" s="9" t="s">
        <v>54</v>
      </c>
      <c r="B2" s="9"/>
      <c r="C2" s="9"/>
      <c r="D2" s="9"/>
      <c r="E2" s="9"/>
      <c r="F2" s="9"/>
    </row>
    <row r="4" spans="1:6" ht="21.75" customHeight="1" x14ac:dyDescent="0.35">
      <c r="B4" s="8" t="s">
        <v>55</v>
      </c>
      <c r="C4" s="8"/>
      <c r="D4" s="8"/>
      <c r="E4" s="8"/>
      <c r="F4" s="8"/>
    </row>
    <row r="5" spans="1:6" x14ac:dyDescent="0.35">
      <c r="B5" s="12" t="s">
        <v>56</v>
      </c>
      <c r="C5" s="13">
        <v>50000</v>
      </c>
      <c r="D5" s="14" t="s">
        <v>25</v>
      </c>
      <c r="F5" s="15" t="s">
        <v>57</v>
      </c>
    </row>
    <row r="6" spans="1:6" x14ac:dyDescent="0.35">
      <c r="B6" s="12" t="s">
        <v>58</v>
      </c>
      <c r="C6" s="16">
        <v>250</v>
      </c>
      <c r="D6" s="14" t="s">
        <v>59</v>
      </c>
      <c r="F6" s="15" t="s">
        <v>60</v>
      </c>
    </row>
    <row r="7" spans="1:6" x14ac:dyDescent="0.35">
      <c r="B7" s="12" t="s">
        <v>61</v>
      </c>
      <c r="C7" s="13">
        <v>280</v>
      </c>
      <c r="D7" s="14" t="s">
        <v>25</v>
      </c>
      <c r="F7" s="15" t="s">
        <v>62</v>
      </c>
    </row>
    <row r="8" spans="1:6" x14ac:dyDescent="0.35">
      <c r="B8" s="12" t="s">
        <v>63</v>
      </c>
      <c r="C8" s="17">
        <v>0.45</v>
      </c>
      <c r="F8" s="15" t="s">
        <v>64</v>
      </c>
    </row>
    <row r="9" spans="1:6" x14ac:dyDescent="0.35">
      <c r="B9" s="12" t="s">
        <v>65</v>
      </c>
      <c r="C9" s="22">
        <v>2.5</v>
      </c>
      <c r="F9" s="15" t="s">
        <v>66</v>
      </c>
    </row>
    <row r="10" spans="1:6" x14ac:dyDescent="0.35">
      <c r="B10" s="12" t="s">
        <v>67</v>
      </c>
      <c r="C10" s="22">
        <v>2</v>
      </c>
      <c r="F10" s="15" t="s">
        <v>68</v>
      </c>
    </row>
    <row r="12" spans="1:6" ht="21.75" customHeight="1" x14ac:dyDescent="0.35">
      <c r="B12" s="8" t="s">
        <v>69</v>
      </c>
      <c r="C12" s="8"/>
      <c r="D12" s="8"/>
      <c r="E12" s="8"/>
      <c r="F12" s="8"/>
    </row>
    <row r="13" spans="1:6" x14ac:dyDescent="0.35">
      <c r="B13" s="23" t="s">
        <v>70</v>
      </c>
      <c r="C13" s="24">
        <f>IF(C6=0,0,C5/C6)</f>
        <v>200</v>
      </c>
      <c r="F13" s="15" t="s">
        <v>71</v>
      </c>
    </row>
    <row r="14" spans="1:6" x14ac:dyDescent="0.35">
      <c r="B14" s="18" t="s">
        <v>72</v>
      </c>
      <c r="C14" s="19">
        <f>C7*C8</f>
        <v>126</v>
      </c>
      <c r="F14" s="15" t="s">
        <v>73</v>
      </c>
    </row>
    <row r="15" spans="1:6" x14ac:dyDescent="0.35">
      <c r="B15" s="23" t="s">
        <v>74</v>
      </c>
      <c r="C15" s="24">
        <f>C7*C8*C9*C10</f>
        <v>630</v>
      </c>
      <c r="F15" s="15" t="s">
        <v>75</v>
      </c>
    </row>
    <row r="16" spans="1:6" ht="18" x14ac:dyDescent="0.35">
      <c r="B16" s="20" t="s">
        <v>76</v>
      </c>
      <c r="C16" s="25">
        <f>IF(C13=0,0,C15/C13)</f>
        <v>3.15</v>
      </c>
      <c r="F16" s="15" t="s">
        <v>77</v>
      </c>
    </row>
    <row r="17" spans="2:6" x14ac:dyDescent="0.35">
      <c r="B17" s="23" t="s">
        <v>78</v>
      </c>
      <c r="C17" s="26">
        <f>IF((C7*C8*C9/12)=0,0,C13/(C7*C8*C9/12))</f>
        <v>7.6190476190476186</v>
      </c>
      <c r="F17" s="15" t="s">
        <v>79</v>
      </c>
    </row>
    <row r="19" spans="2:6" ht="21.75" customHeight="1" x14ac:dyDescent="0.35">
      <c r="B19" s="8" t="s">
        <v>80</v>
      </c>
      <c r="C19" s="8"/>
      <c r="D19" s="8"/>
      <c r="E19" s="8"/>
      <c r="F19" s="8"/>
    </row>
    <row r="20" spans="2:6" x14ac:dyDescent="0.35">
      <c r="B20" s="18" t="s">
        <v>81</v>
      </c>
      <c r="C20" s="19">
        <f>C7</f>
        <v>280</v>
      </c>
    </row>
    <row r="21" spans="2:6" x14ac:dyDescent="0.35">
      <c r="B21" s="23" t="s">
        <v>82</v>
      </c>
      <c r="C21" s="27">
        <f>IF(C5=0,0,(C6*C7)/C5)</f>
        <v>1.4</v>
      </c>
      <c r="F21" s="15" t="s">
        <v>83</v>
      </c>
    </row>
    <row r="22" spans="2:6" x14ac:dyDescent="0.35">
      <c r="B22" s="23" t="s">
        <v>84</v>
      </c>
      <c r="C22" s="27">
        <f>IF(C8=0,0,1/C8)</f>
        <v>2.2222222222222223</v>
      </c>
      <c r="F22" s="15" t="s">
        <v>85</v>
      </c>
    </row>
    <row r="23" spans="2:6" ht="18" x14ac:dyDescent="0.35">
      <c r="B23" s="20" t="s">
        <v>86</v>
      </c>
      <c r="C23" s="28" t="str">
        <f>IF(C16&gt;=3,"صحي ✓ وسّع الإنفاق",IF(C16&gt;=1,"حدّي — حسّن قبل التوسّع","خطر ✗ راجع النموذج"))</f>
        <v>صحي ✓ وسّع الإنفاق</v>
      </c>
    </row>
    <row r="26" spans="2:6" ht="45.75" customHeight="1" x14ac:dyDescent="0.35">
      <c r="B26" s="4" t="s">
        <v>87</v>
      </c>
      <c r="C26" s="4"/>
      <c r="D26" s="4"/>
      <c r="E26" s="4"/>
      <c r="F26" s="4"/>
    </row>
  </sheetData>
  <mergeCells count="6">
    <mergeCell ref="B26:F26"/>
    <mergeCell ref="A1:F1"/>
    <mergeCell ref="A2:F2"/>
    <mergeCell ref="B4:F4"/>
    <mergeCell ref="B12:F12"/>
    <mergeCell ref="B19:F19"/>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3"/>
  <sheetViews>
    <sheetView showGridLines="0" rightToLeft="1" zoomScaleNormal="100" workbookViewId="0">
      <selection sqref="A1:F1"/>
    </sheetView>
  </sheetViews>
  <sheetFormatPr defaultColWidth="8.6328125" defaultRowHeight="14.5" x14ac:dyDescent="0.35"/>
  <cols>
    <col min="1" max="1" width="3" customWidth="1"/>
    <col min="2" max="2" width="34" customWidth="1"/>
    <col min="3" max="5" width="18" customWidth="1"/>
    <col min="6" max="6" width="30" customWidth="1"/>
  </cols>
  <sheetData>
    <row r="1" spans="1:6" ht="30" customHeight="1" x14ac:dyDescent="0.35">
      <c r="A1" s="10" t="s">
        <v>88</v>
      </c>
      <c r="B1" s="10"/>
      <c r="C1" s="10"/>
      <c r="D1" s="10"/>
      <c r="E1" s="10"/>
      <c r="F1" s="10"/>
    </row>
    <row r="2" spans="1:6" ht="19.5" customHeight="1" x14ac:dyDescent="0.35">
      <c r="A2" s="9" t="s">
        <v>89</v>
      </c>
      <c r="B2" s="9"/>
      <c r="C2" s="9"/>
      <c r="D2" s="9"/>
      <c r="E2" s="9"/>
      <c r="F2" s="9"/>
    </row>
    <row r="4" spans="1:6" x14ac:dyDescent="0.35">
      <c r="B4" s="29" t="s">
        <v>90</v>
      </c>
      <c r="C4" s="30" t="s">
        <v>91</v>
      </c>
      <c r="D4" s="30" t="s">
        <v>92</v>
      </c>
      <c r="E4" s="30" t="s">
        <v>93</v>
      </c>
      <c r="F4" s="29" t="s">
        <v>94</v>
      </c>
    </row>
    <row r="5" spans="1:6" x14ac:dyDescent="0.35">
      <c r="B5" s="12" t="s">
        <v>95</v>
      </c>
      <c r="C5" s="13">
        <v>30000</v>
      </c>
      <c r="D5" s="13">
        <v>60000</v>
      </c>
      <c r="E5" s="13">
        <v>100000</v>
      </c>
      <c r="F5" s="15" t="s">
        <v>96</v>
      </c>
    </row>
    <row r="6" spans="1:6" x14ac:dyDescent="0.35">
      <c r="B6" s="12" t="s">
        <v>97</v>
      </c>
      <c r="C6" s="13">
        <v>40</v>
      </c>
      <c r="D6" s="13">
        <v>35</v>
      </c>
      <c r="E6" s="13">
        <v>30</v>
      </c>
      <c r="F6" s="15" t="s">
        <v>98</v>
      </c>
    </row>
    <row r="7" spans="1:6" x14ac:dyDescent="0.35">
      <c r="B7" s="12" t="s">
        <v>99</v>
      </c>
      <c r="C7" s="31">
        <v>8.0000000000000002E-3</v>
      </c>
      <c r="D7" s="31">
        <v>1.2E-2</v>
      </c>
      <c r="E7" s="31">
        <v>1.7999999999999999E-2</v>
      </c>
      <c r="F7" s="15" t="s">
        <v>100</v>
      </c>
    </row>
    <row r="8" spans="1:6" x14ac:dyDescent="0.35">
      <c r="B8" s="12" t="s">
        <v>101</v>
      </c>
      <c r="C8" s="31">
        <v>1.4999999999999999E-2</v>
      </c>
      <c r="D8" s="31">
        <v>2.5000000000000001E-2</v>
      </c>
      <c r="E8" s="31">
        <v>3.5000000000000003E-2</v>
      </c>
      <c r="F8" s="15" t="s">
        <v>102</v>
      </c>
    </row>
    <row r="9" spans="1:6" x14ac:dyDescent="0.35">
      <c r="B9" s="12" t="s">
        <v>61</v>
      </c>
      <c r="C9" s="13">
        <v>250</v>
      </c>
      <c r="D9" s="13">
        <v>280</v>
      </c>
      <c r="E9" s="13">
        <v>320</v>
      </c>
      <c r="F9" s="15" t="s">
        <v>103</v>
      </c>
    </row>
    <row r="10" spans="1:6" x14ac:dyDescent="0.35">
      <c r="B10" s="12" t="s">
        <v>63</v>
      </c>
      <c r="C10" s="31">
        <v>0.4</v>
      </c>
      <c r="D10" s="31">
        <v>0.45</v>
      </c>
      <c r="E10" s="31">
        <v>0.5</v>
      </c>
      <c r="F10" s="15" t="s">
        <v>104</v>
      </c>
    </row>
    <row r="12" spans="1:6" ht="15.5" x14ac:dyDescent="0.35">
      <c r="B12" s="3" t="s">
        <v>105</v>
      </c>
      <c r="C12" s="3"/>
      <c r="D12" s="3"/>
      <c r="E12" s="3"/>
      <c r="F12" s="3"/>
    </row>
    <row r="13" spans="1:6" x14ac:dyDescent="0.35">
      <c r="B13" s="23" t="s">
        <v>106</v>
      </c>
      <c r="C13" s="19">
        <f>(C5/C6)*1000</f>
        <v>750000</v>
      </c>
      <c r="D13" s="19">
        <f>(D5/D6)*1000</f>
        <v>1714285.7142857143</v>
      </c>
      <c r="E13" s="19">
        <f>(E5/E6)*1000</f>
        <v>3333333.3333333335</v>
      </c>
      <c r="F13" s="15" t="s">
        <v>107</v>
      </c>
    </row>
    <row r="14" spans="1:6" x14ac:dyDescent="0.35">
      <c r="B14" s="23" t="s">
        <v>108</v>
      </c>
      <c r="C14" s="19">
        <f>C13*C7</f>
        <v>6000</v>
      </c>
      <c r="D14" s="19">
        <f>D13*D7</f>
        <v>20571.428571428572</v>
      </c>
      <c r="E14" s="19">
        <f>E13*E7</f>
        <v>60000</v>
      </c>
      <c r="F14" s="15" t="s">
        <v>109</v>
      </c>
    </row>
    <row r="15" spans="1:6" x14ac:dyDescent="0.35">
      <c r="B15" s="23" t="s">
        <v>110</v>
      </c>
      <c r="C15" s="32">
        <f>IF(C14=0,0,C5/C14)</f>
        <v>5</v>
      </c>
      <c r="D15" s="32">
        <f>IF(D14=0,0,D5/D14)</f>
        <v>2.9166666666666665</v>
      </c>
      <c r="E15" s="32">
        <f>IF(E14=0,0,E5/E14)</f>
        <v>1.6666666666666667</v>
      </c>
      <c r="F15" s="15" t="s">
        <v>111</v>
      </c>
    </row>
    <row r="16" spans="1:6" x14ac:dyDescent="0.35">
      <c r="B16" s="23" t="s">
        <v>112</v>
      </c>
      <c r="C16" s="19">
        <f>C14*C8</f>
        <v>90</v>
      </c>
      <c r="D16" s="19">
        <f>D14*D8</f>
        <v>514.28571428571433</v>
      </c>
      <c r="E16" s="19">
        <f>E14*E8</f>
        <v>2100</v>
      </c>
      <c r="F16" s="15" t="s">
        <v>113</v>
      </c>
    </row>
    <row r="17" spans="2:6" x14ac:dyDescent="0.35">
      <c r="B17" s="23" t="s">
        <v>114</v>
      </c>
      <c r="C17" s="19">
        <f>IF(C16=0,0,C5/C16)</f>
        <v>333.33333333333331</v>
      </c>
      <c r="D17" s="19">
        <f>IF(D16=0,0,D5/D16)</f>
        <v>116.66666666666666</v>
      </c>
      <c r="E17" s="19">
        <f>IF(E16=0,0,E5/E16)</f>
        <v>47.61904761904762</v>
      </c>
      <c r="F17" s="15" t="s">
        <v>115</v>
      </c>
    </row>
    <row r="18" spans="2:6" x14ac:dyDescent="0.35">
      <c r="B18" s="23" t="s">
        <v>116</v>
      </c>
      <c r="C18" s="19">
        <f>C16*C9</f>
        <v>22500</v>
      </c>
      <c r="D18" s="19">
        <f>D16*D9</f>
        <v>144000</v>
      </c>
      <c r="E18" s="19">
        <f>E16*E9</f>
        <v>672000</v>
      </c>
      <c r="F18" s="15" t="s">
        <v>117</v>
      </c>
    </row>
    <row r="19" spans="2:6" x14ac:dyDescent="0.35">
      <c r="B19" s="23" t="s">
        <v>118</v>
      </c>
      <c r="C19" s="19">
        <f>C18*C10</f>
        <v>9000</v>
      </c>
      <c r="D19" s="19">
        <f>D18*D10</f>
        <v>64800</v>
      </c>
      <c r="E19" s="19">
        <f>E18*E10</f>
        <v>336000</v>
      </c>
      <c r="F19" s="15" t="s">
        <v>119</v>
      </c>
    </row>
    <row r="20" spans="2:6" ht="16.5" x14ac:dyDescent="0.35">
      <c r="B20" s="23" t="s">
        <v>120</v>
      </c>
      <c r="C20" s="33">
        <f>C19-C5</f>
        <v>-21000</v>
      </c>
      <c r="D20" s="33">
        <f>D19-D5</f>
        <v>4800</v>
      </c>
      <c r="E20" s="33">
        <f>E19-E5</f>
        <v>236000</v>
      </c>
      <c r="F20" s="15" t="s">
        <v>121</v>
      </c>
    </row>
    <row r="21" spans="2:6" ht="16.5" x14ac:dyDescent="0.35">
      <c r="B21" s="23" t="s">
        <v>122</v>
      </c>
      <c r="C21" s="34">
        <f>IF(C5=0,0,C18/C5)</f>
        <v>0.75</v>
      </c>
      <c r="D21" s="34">
        <f>IF(D5=0,0,D18/D5)</f>
        <v>2.4</v>
      </c>
      <c r="E21" s="34">
        <f>IF(E5=0,0,E18/E5)</f>
        <v>6.72</v>
      </c>
      <c r="F21" s="15" t="s">
        <v>123</v>
      </c>
    </row>
    <row r="23" spans="2:6" ht="30" customHeight="1" x14ac:dyDescent="0.35">
      <c r="B23" s="4" t="s">
        <v>124</v>
      </c>
      <c r="C23" s="4"/>
      <c r="D23" s="4"/>
      <c r="E23" s="4"/>
      <c r="F23" s="4"/>
    </row>
  </sheetData>
  <mergeCells count="4">
    <mergeCell ref="A1:F1"/>
    <mergeCell ref="A2:F2"/>
    <mergeCell ref="B12:F12"/>
    <mergeCell ref="B23:F23"/>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3"/>
  <sheetViews>
    <sheetView showGridLines="0" rightToLeft="1" tabSelected="1" zoomScaleNormal="100" workbookViewId="0">
      <selection sqref="A1:D1"/>
    </sheetView>
  </sheetViews>
  <sheetFormatPr defaultColWidth="8.6328125" defaultRowHeight="14.5" x14ac:dyDescent="0.35"/>
  <cols>
    <col min="1" max="1" width="3" customWidth="1"/>
    <col min="2" max="2" width="32" customWidth="1"/>
    <col min="3" max="4" width="34" customWidth="1"/>
  </cols>
  <sheetData>
    <row r="1" spans="1:4" ht="30" customHeight="1" x14ac:dyDescent="0.35">
      <c r="A1" s="10" t="s">
        <v>125</v>
      </c>
      <c r="B1" s="10"/>
      <c r="C1" s="10"/>
      <c r="D1" s="10"/>
    </row>
    <row r="2" spans="1:4" ht="19.5" customHeight="1" x14ac:dyDescent="0.35">
      <c r="A2" s="9" t="s">
        <v>126</v>
      </c>
      <c r="B2" s="9"/>
      <c r="C2" s="9"/>
      <c r="D2" s="9"/>
    </row>
    <row r="4" spans="1:4" x14ac:dyDescent="0.35">
      <c r="B4" s="2" t="s">
        <v>127</v>
      </c>
      <c r="C4" s="2"/>
      <c r="D4" s="2"/>
    </row>
    <row r="5" spans="1:4" x14ac:dyDescent="0.35">
      <c r="B5" s="11" t="s">
        <v>128</v>
      </c>
      <c r="C5" s="11" t="s">
        <v>129</v>
      </c>
      <c r="D5" s="11" t="s">
        <v>130</v>
      </c>
    </row>
    <row r="6" spans="1:4" ht="30" customHeight="1" x14ac:dyDescent="0.35">
      <c r="B6" s="35" t="s">
        <v>131</v>
      </c>
      <c r="C6" s="36" t="s">
        <v>132</v>
      </c>
      <c r="D6" s="36" t="s">
        <v>133</v>
      </c>
    </row>
    <row r="7" spans="1:4" ht="30" customHeight="1" x14ac:dyDescent="0.35">
      <c r="B7" s="35" t="s">
        <v>134</v>
      </c>
      <c r="C7" s="36" t="s">
        <v>135</v>
      </c>
      <c r="D7" s="36" t="s">
        <v>136</v>
      </c>
    </row>
    <row r="8" spans="1:4" ht="30" customHeight="1" x14ac:dyDescent="0.35">
      <c r="B8" s="35" t="s">
        <v>137</v>
      </c>
      <c r="C8" s="36" t="s">
        <v>138</v>
      </c>
      <c r="D8" s="36" t="s">
        <v>139</v>
      </c>
    </row>
    <row r="9" spans="1:4" ht="30" customHeight="1" x14ac:dyDescent="0.35">
      <c r="B9" s="35" t="s">
        <v>140</v>
      </c>
      <c r="C9" s="36" t="s">
        <v>141</v>
      </c>
      <c r="D9" s="36" t="s">
        <v>142</v>
      </c>
    </row>
    <row r="10" spans="1:4" ht="30" customHeight="1" x14ac:dyDescent="0.35">
      <c r="B10" s="35" t="s">
        <v>143</v>
      </c>
      <c r="C10" s="36" t="s">
        <v>144</v>
      </c>
      <c r="D10" s="36" t="s">
        <v>145</v>
      </c>
    </row>
    <row r="11" spans="1:4" ht="30" customHeight="1" x14ac:dyDescent="0.35">
      <c r="B11" s="35" t="s">
        <v>146</v>
      </c>
      <c r="C11" s="36" t="s">
        <v>147</v>
      </c>
      <c r="D11" s="36" t="s">
        <v>148</v>
      </c>
    </row>
    <row r="12" spans="1:4" ht="30" customHeight="1" x14ac:dyDescent="0.35">
      <c r="B12" s="35" t="s">
        <v>149</v>
      </c>
      <c r="C12" s="36" t="s">
        <v>150</v>
      </c>
      <c r="D12" s="36" t="s">
        <v>151</v>
      </c>
    </row>
    <row r="14" spans="1:4" x14ac:dyDescent="0.35">
      <c r="B14" s="2" t="s">
        <v>152</v>
      </c>
      <c r="C14" s="2"/>
      <c r="D14" s="2"/>
    </row>
    <row r="15" spans="1:4" x14ac:dyDescent="0.35">
      <c r="B15" s="11" t="s">
        <v>153</v>
      </c>
      <c r="C15" s="11" t="s">
        <v>154</v>
      </c>
      <c r="D15" s="11" t="s">
        <v>155</v>
      </c>
    </row>
    <row r="16" spans="1:4" ht="24" customHeight="1" x14ac:dyDescent="0.35">
      <c r="B16" s="35" t="s">
        <v>156</v>
      </c>
      <c r="C16" s="37" t="s">
        <v>157</v>
      </c>
      <c r="D16" s="36" t="s">
        <v>158</v>
      </c>
    </row>
    <row r="17" spans="2:4" ht="24" customHeight="1" x14ac:dyDescent="0.35">
      <c r="B17" s="35" t="s">
        <v>159</v>
      </c>
      <c r="C17" s="37" t="s">
        <v>160</v>
      </c>
      <c r="D17" s="36" t="s">
        <v>161</v>
      </c>
    </row>
    <row r="18" spans="2:4" ht="24" customHeight="1" x14ac:dyDescent="0.35">
      <c r="B18" s="35" t="s">
        <v>162</v>
      </c>
      <c r="C18" s="37" t="s">
        <v>163</v>
      </c>
      <c r="D18" s="36" t="s">
        <v>164</v>
      </c>
    </row>
    <row r="19" spans="2:4" ht="24" customHeight="1" x14ac:dyDescent="0.35">
      <c r="B19" s="35" t="s">
        <v>165</v>
      </c>
      <c r="C19" s="37" t="s">
        <v>166</v>
      </c>
      <c r="D19" s="36" t="s">
        <v>167</v>
      </c>
    </row>
    <row r="20" spans="2:4" ht="24" customHeight="1" x14ac:dyDescent="0.35">
      <c r="B20" s="35" t="s">
        <v>168</v>
      </c>
      <c r="C20" s="37" t="s">
        <v>169</v>
      </c>
      <c r="D20" s="36" t="s">
        <v>170</v>
      </c>
    </row>
    <row r="21" spans="2:4" ht="24" customHeight="1" x14ac:dyDescent="0.35">
      <c r="B21" s="35" t="s">
        <v>171</v>
      </c>
      <c r="C21" s="37" t="s">
        <v>172</v>
      </c>
      <c r="D21" s="36" t="s">
        <v>173</v>
      </c>
    </row>
    <row r="23" spans="2:4" ht="30" customHeight="1" x14ac:dyDescent="0.35">
      <c r="B23" s="1" t="s">
        <v>174</v>
      </c>
      <c r="C23" s="1"/>
      <c r="D23" s="1"/>
    </row>
  </sheetData>
  <mergeCells count="5">
    <mergeCell ref="A1:D1"/>
    <mergeCell ref="A2:D2"/>
    <mergeCell ref="B4:D4"/>
    <mergeCell ref="B14:D14"/>
    <mergeCell ref="B23:D23"/>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ابدأ هنا</vt:lpstr>
      <vt:lpstr>تحجيم السوق</vt:lpstr>
      <vt:lpstr>اقتصاديات الوحدة وKPIs</vt:lpstr>
      <vt:lpstr>مخطط الحملة والميزانية</vt:lpstr>
      <vt:lpstr>مرجع المؤشرات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Shady Hosny</cp:lastModifiedBy>
  <cp:revision>0</cp:revision>
  <dcterms:created xsi:type="dcterms:W3CDTF">2026-06-02T16:12:14Z</dcterms:created>
  <dcterms:modified xsi:type="dcterms:W3CDTF">2026-08-16T17:01:29Z</dcterms:modified>
  <dc:language>en-US</dc:language>
</cp:coreProperties>
</file>